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73cc56549de8c09/Holt Parish Council/Accounts BDO/"/>
    </mc:Choice>
  </mc:AlternateContent>
  <xr:revisionPtr revIDLastSave="97" documentId="8_{BCEA9634-3902-40E7-9E75-70FAB70B9525}" xr6:coauthVersionLast="47" xr6:coauthVersionMax="47" xr10:uidLastSave="{01E7D0EE-F91A-438C-B177-197269ACF99B}"/>
  <bookViews>
    <workbookView xWindow="-120" yWindow="-120" windowWidth="29040" windowHeight="15720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8" i="10"/>
  <c r="B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8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<sst xmlns="http://schemas.openxmlformats.org/spreadsheetml/2006/main" count="158" uniqueCount="94">
  <si>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</si>
  <si>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</si>
  <si>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</si>
  <si>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</si>
  <si>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</si>
  <si>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</si>
  <si>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</si>
  <si>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</si>
  <si>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</si>
  <si>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</si>
  <si>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</si>
  <si>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</si>
  <si>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</si>
  <si>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</si>
  <si>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</si>
  <si>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</si>
  <si>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</si>
  <si>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</si>
  <si>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</si>
  <si>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</si>
  <si>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</si>
  <si>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</si>
  <si>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</si>
  <si>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</si>
  <si>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</si>
  <si>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</si>
  <si>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</si>
  <si>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</si>
  <si>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</si>
  <si>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</si>
  <si>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</si>
  <si>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</si>
  <si>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</si>
  <si>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</si>
  <si>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</si>
  <si>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</si>
  <si>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</si>
  <si>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</si>
  <si>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</si>
  <si>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</si>
  <si>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</si>
  <si>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</si>
  <si>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</si>
  <si>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</si>
  <si>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</si>
  <si>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</si>
  <si>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</si>
  <si>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</si>
  <si>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</si>
  <si>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</si>
  <si>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</si>
  <si>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</si>
  <si>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</si>
  <si>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</si>
  <si>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</si>
  <si>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</si>
  <si>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</si>
  <si>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</si>
  <si>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</si>
  <si>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</si>
  <si>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</si>
  <si>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</si>
  <si>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</si>
  <si>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</si>
  <si>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Increased precept demand 2026</t>
  </si>
  <si>
    <t>Higher income from Community Infrastructure Levy in 2025</t>
  </si>
  <si>
    <t>Higher income from Cemetery in 2025</t>
  </si>
  <si>
    <t>Higher income from VAT reclaim 2026</t>
  </si>
  <si>
    <t>Higher income from interest on savings in 2026</t>
  </si>
  <si>
    <t>Grant received for refurbishing traditional fingerposts 2026</t>
  </si>
  <si>
    <t>Increase in general admin costs in 2026</t>
  </si>
  <si>
    <t>Implementation of .gov domain in 2026</t>
  </si>
  <si>
    <t>Clearing footpath; costs to manage moles; new hedgerow in 2026</t>
  </si>
  <si>
    <t>Increased costs to purchase SID unit, deployment fee from Dorset Council, solar and posts. Also refurbished two fingerposts to the traditional style.</t>
  </si>
  <si>
    <t>Decrease in costs to maintain village green in 2026</t>
  </si>
  <si>
    <t>Decrease in training costs in 2026</t>
  </si>
  <si>
    <t>Increase in grants given to local organisations in 2026 (Chained Library/Youth Club/CAB/School/Church Roof)</t>
  </si>
  <si>
    <t>No tree work required in 2026</t>
  </si>
  <si>
    <t>No election costs in 2026</t>
  </si>
  <si>
    <t>Increase in VAT paid in 2026</t>
  </si>
  <si>
    <t>Maintenance costs for BT boxes</t>
  </si>
  <si>
    <t>Replacement Sign on Holt Village Green</t>
  </si>
  <si>
    <t>Cemetery</t>
  </si>
  <si>
    <t>Highways/SID</t>
  </si>
  <si>
    <t>Legal Fees</t>
  </si>
  <si>
    <t>Misc Environmental works</t>
  </si>
  <si>
    <t>Environmental &amp; Ecological projects</t>
  </si>
  <si>
    <t>CIL monies</t>
  </si>
  <si>
    <t>General contents inc computer and ancillary equipment</t>
  </si>
  <si>
    <t>Gates and Fences</t>
  </si>
  <si>
    <t>Land in PC ownership</t>
  </si>
  <si>
    <t>Street Furniture -new sign Holt Village Green; traditional fingerposts; new SID</t>
  </si>
  <si>
    <t>Refund of Solicitors costs in 2025</t>
  </si>
  <si>
    <t>Fixed outside equipment -removal of old bench and purchase of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</si>
</sst>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workbookViewId="0">
      <selection activeCell="J13" sqref="J13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7.25" customHeight="1" x14ac:dyDescent="0.25">
      <c r="B1" s="25" t="s">
        <v>0</v>
      </c>
    </row>
    <row r="3" spans="2:10" ht="15" customHeight="1" x14ac:dyDescent="0.25">
      <c r="B3" s="83" t="s">
        <v>1</v>
      </c>
      <c r="C3" s="84"/>
      <c r="D3" s="84"/>
      <c r="E3" s="84"/>
      <c r="F3" s="84"/>
      <c r="G3" s="84"/>
      <c r="H3" s="84"/>
      <c r="I3" s="84"/>
    </row>
    <row r="4" spans="2:10" ht="15" customHeight="1" thickBot="1" x14ac:dyDescent="0.3"/>
    <row r="5" spans="2:10" ht="15" customHeight="1" x14ac:dyDescent="0.25">
      <c r="B5" s="26"/>
      <c r="C5" s="82" t="s">
        <v>2</v>
      </c>
      <c r="D5" s="82"/>
      <c r="E5" s="46"/>
      <c r="F5" s="46"/>
      <c r="G5" s="46"/>
      <c r="H5" s="46"/>
      <c r="I5" s="36" t="s">
        <v>3</v>
      </c>
      <c r="J5" s="41" t="s">
        <v>4</v>
      </c>
    </row>
    <row r="6" spans="2:10" ht="30" x14ac:dyDescent="0.2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0" x14ac:dyDescent="0.25">
      <c r="B7" s="29" t="s">
        <v>8</v>
      </c>
      <c r="C7" s="67">
        <v>42313</v>
      </c>
      <c r="D7" s="67">
        <v>49128</v>
      </c>
      <c r="E7" s="54"/>
      <c r="F7" s="54"/>
      <c r="G7" s="49"/>
      <c r="H7" s="49"/>
      <c r="I7" s="38" t="s">
        <v>9</v>
      </c>
      <c r="J7" s="43"/>
    </row>
    <row r="8" spans="2:10" s="21" customFormat="1" ht="30" x14ac:dyDescent="0.25">
      <c r="B8" s="29" t="s">
        <v>10</v>
      </c>
      <c r="C8" s="67">
        <v>21036</v>
      </c>
      <c r="D8" s="67">
        <v>22537</v>
      </c>
      <c r="E8" s="49">
        <f>D8-C8</f>
        <v>1501</v>
      </c>
      <c r="F8" s="48">
        <f>IF(AND(C8=0,D8=0),0,IF(C8=0,1,IF(D8=0,-1,(D8-C8)/C8)))</f>
        <v>7.1353869556949986E-2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29" t="s">
        <v>12</v>
      </c>
      <c r="C9" s="67">
        <v>8590</v>
      </c>
      <c r="D9" s="67">
        <v>4156</v>
      </c>
      <c r="E9" s="49">
        <f t="shared" ref="E9:E12" si="0">D9-C9</f>
        <v>-4434</v>
      </c>
      <c r="F9" s="48">
        <f t="shared" ref="F9:F12" si="1">IF(AND(C9=0,D9=0),0,IF(C9=0,1,IF(D9=0,-1,(D9-C9)/C9)))</f>
        <v>-0.51618160651920841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0" t="s">
        <v>14</v>
      </c>
      <c r="C10" s="67">
        <v>10497</v>
      </c>
      <c r="D10" s="67">
        <v>11275</v>
      </c>
      <c r="E10" s="49">
        <f t="shared" si="0"/>
        <v>778</v>
      </c>
      <c r="F10" s="48">
        <f t="shared" si="1"/>
        <v>7.4116414213584836E-2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0" x14ac:dyDescent="0.25">
      <c r="B12" s="30" t="s">
        <v>18</v>
      </c>
      <c r="C12" s="67">
        <v>12314</v>
      </c>
      <c r="D12" s="67">
        <v>23395</v>
      </c>
      <c r="E12" s="49">
        <f t="shared" si="0"/>
        <v>11081</v>
      </c>
      <c r="F12" s="48">
        <f t="shared" si="1"/>
        <v>0.89987006659087221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">
      <c r="B13" s="31" t="s">
        <v>20</v>
      </c>
      <c r="C13" s="68">
        <f>C7+C8+C9-C10-C11-C12</f>
        <v>49128</v>
      </c>
      <c r="D13" s="68">
        <f>D7+D8+D9-D10-D11-D12</f>
        <v>41151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.75" thickBot="1" x14ac:dyDescent="0.3">
      <c r="B14" s="51" t="s">
        <v>23</v>
      </c>
      <c r="C14" s="76">
        <f>C7+C8+C9-C10-C11-C12</f>
        <v>49128</v>
      </c>
      <c r="D14" s="76">
        <f>D7+D8+D9-D10-D11-D12</f>
        <v>41151</v>
      </c>
      <c r="E14" s="51"/>
      <c r="F14" s="51"/>
      <c r="G14" s="51"/>
      <c r="H14" s="51"/>
      <c r="I14" s="24"/>
      <c r="J14" s="45"/>
    </row>
    <row r="15" spans="2:10" ht="30" x14ac:dyDescent="0.25">
      <c r="B15" s="32" t="s">
        <v>24</v>
      </c>
      <c r="C15" s="69">
        <v>49128</v>
      </c>
      <c r="D15" s="69">
        <v>41151</v>
      </c>
      <c r="E15" s="53"/>
      <c r="F15" s="56"/>
      <c r="G15" s="52"/>
      <c r="H15" s="52"/>
      <c r="I15" s="40" t="s">
        <v>25</v>
      </c>
      <c r="J15" s="44"/>
    </row>
    <row r="16" spans="2:10" ht="30" x14ac:dyDescent="0.25">
      <c r="B16" s="30" t="s">
        <v>26</v>
      </c>
      <c r="C16" s="67">
        <v>26106</v>
      </c>
      <c r="D16" s="67">
        <v>31829</v>
      </c>
      <c r="E16" s="49">
        <f>D16-C16</f>
        <v>5723</v>
      </c>
      <c r="F16" s="48">
        <f t="shared" ref="F16:F17" si="5">IF(AND(C16=0,D16=0),0,IF(C16=0,1,IF(D16=0,-1,(D16-C16)/C16)))</f>
        <v>0.21922163487320923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Yes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Please explain within the relevant tab</v>
      </c>
    </row>
    <row r="17" spans="2:10" ht="30.75" thickBot="1" x14ac:dyDescent="0.3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30</v>
      </c>
    </row>
    <row r="3" spans="2:6" x14ac:dyDescent="0.25">
      <c r="B3" s="8"/>
    </row>
    <row r="4" spans="2:6" x14ac:dyDescent="0.25">
      <c r="B4">
        <v>2025</v>
      </c>
      <c r="C4" s="35">
        <f>'Accounting Statement'!C8</f>
        <v>21036</v>
      </c>
      <c r="D4">
        <v>2026</v>
      </c>
      <c r="E4" s="35">
        <f>'Accounting Statement'!D8</f>
        <v>22537</v>
      </c>
    </row>
    <row r="6" spans="2:6" x14ac:dyDescent="0.25">
      <c r="D6" t="s">
        <v>31</v>
      </c>
      <c r="E6" s="1">
        <f>E4-C4</f>
        <v>1501</v>
      </c>
    </row>
    <row r="7" spans="2:6" x14ac:dyDescent="0.25">
      <c r="D7" t="s">
        <v>32</v>
      </c>
      <c r="E7" s="6">
        <f>IF(AND(C4=0,E4=0),0,IF(C4=0,1,IF(E4=0,-1,(E4-C4)/C4)))</f>
        <v>7.1353869556949986E-2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33</v>
      </c>
    </row>
    <row r="10" spans="2:6" x14ac:dyDescent="0.25">
      <c r="B10" s="8"/>
    </row>
    <row r="11" spans="2:6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2:6" s="11" customFormat="1" x14ac:dyDescent="0.25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25">
      <c r="B13" s="12"/>
      <c r="C13" s="12"/>
      <c r="D13" s="13">
        <f t="shared" si="0"/>
        <v>0</v>
      </c>
      <c r="E13" s="77"/>
      <c r="F13" s="78"/>
    </row>
    <row r="14" spans="2:6" s="11" customFormat="1" x14ac:dyDescent="0.25">
      <c r="B14" s="12"/>
      <c r="C14" s="12"/>
      <c r="D14" s="13">
        <f t="shared" si="0"/>
        <v>0</v>
      </c>
      <c r="E14" s="77"/>
      <c r="F14" s="78"/>
    </row>
    <row r="15" spans="2:6" s="11" customFormat="1" x14ac:dyDescent="0.25">
      <c r="B15" s="12"/>
      <c r="C15" s="12"/>
      <c r="D15" s="13">
        <f t="shared" si="0"/>
        <v>0</v>
      </c>
      <c r="E15" s="77"/>
      <c r="F15" s="78"/>
    </row>
    <row r="16" spans="2:6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x14ac:dyDescent="0.25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79"/>
      <c r="F26" s="78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21" sqref="E21:F2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39</v>
      </c>
    </row>
    <row r="3" spans="1:7" x14ac:dyDescent="0.25">
      <c r="B3" s="8"/>
    </row>
    <row r="4" spans="1:7" x14ac:dyDescent="0.25">
      <c r="B4">
        <v>2025</v>
      </c>
      <c r="C4" s="35">
        <f>'Accounting Statement'!C9</f>
        <v>8590</v>
      </c>
      <c r="D4">
        <v>2026</v>
      </c>
      <c r="E4" s="35">
        <f>'Accounting Statement'!D9</f>
        <v>4156</v>
      </c>
    </row>
    <row r="6" spans="1:7" x14ac:dyDescent="0.25">
      <c r="D6" t="s">
        <v>31</v>
      </c>
      <c r="E6" s="1">
        <f>E4-C4</f>
        <v>-4434</v>
      </c>
    </row>
    <row r="7" spans="1:7" x14ac:dyDescent="0.25">
      <c r="D7" t="s">
        <v>32</v>
      </c>
      <c r="E7" s="6">
        <f>IF(AND(C4=0,E4=0),0,IF(C4=0,1,IF(E4=0,-1,(E4-C4)/C4)))</f>
        <v>-0.51618160651920841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33</v>
      </c>
    </row>
    <row r="10" spans="1:7" x14ac:dyDescent="0.25">
      <c r="B10" s="75" t="s">
        <v>40</v>
      </c>
    </row>
    <row r="11" spans="1:7" x14ac:dyDescent="0.25">
      <c r="B11" s="75" t="s">
        <v>41</v>
      </c>
    </row>
    <row r="12" spans="1:7" x14ac:dyDescent="0.25">
      <c r="B12" s="75"/>
    </row>
    <row r="13" spans="1:7" x14ac:dyDescent="0.25">
      <c r="B13" s="8"/>
    </row>
    <row r="14" spans="1:7" s="3" customFormat="1" ht="26.25" x14ac:dyDescent="0.25">
      <c r="B14" s="4" t="s">
        <v>34</v>
      </c>
      <c r="C14" s="4" t="s">
        <v>35</v>
      </c>
      <c r="D14" s="5" t="s">
        <v>31</v>
      </c>
      <c r="E14" s="80" t="s">
        <v>36</v>
      </c>
      <c r="F14" s="81"/>
    </row>
    <row r="15" spans="1:7" s="17" customFormat="1" x14ac:dyDescent="0.25">
      <c r="A15" s="16"/>
      <c r="B15" s="13">
        <v>21036</v>
      </c>
      <c r="C15" s="13">
        <v>22536.9</v>
      </c>
      <c r="D15" s="73">
        <f>C15-B15</f>
        <v>1500.9000000000015</v>
      </c>
      <c r="E15" s="85" t="s">
        <v>64</v>
      </c>
      <c r="F15" s="86"/>
      <c r="G15" s="16"/>
    </row>
    <row r="16" spans="1:7" s="11" customFormat="1" x14ac:dyDescent="0.25">
      <c r="B16" s="12">
        <v>4719.42</v>
      </c>
      <c r="C16" s="12">
        <v>381.86</v>
      </c>
      <c r="D16" s="73">
        <f t="shared" ref="D16:D29" si="0">C16-B16</f>
        <v>-4337.5600000000004</v>
      </c>
      <c r="E16" s="77" t="s">
        <v>65</v>
      </c>
      <c r="F16" s="78"/>
    </row>
    <row r="17" spans="1:8" s="11" customFormat="1" x14ac:dyDescent="0.25">
      <c r="B17" s="12">
        <v>2260</v>
      </c>
      <c r="C17" s="12">
        <v>1810</v>
      </c>
      <c r="D17" s="73">
        <f t="shared" si="0"/>
        <v>-450</v>
      </c>
      <c r="E17" s="77" t="s">
        <v>66</v>
      </c>
      <c r="F17" s="78"/>
    </row>
    <row r="18" spans="1:8" s="11" customFormat="1" x14ac:dyDescent="0.25">
      <c r="B18" s="12">
        <v>0</v>
      </c>
      <c r="C18" s="12">
        <v>200</v>
      </c>
      <c r="D18" s="73">
        <f t="shared" si="0"/>
        <v>200</v>
      </c>
      <c r="E18" s="77" t="s">
        <v>69</v>
      </c>
      <c r="F18" s="78"/>
    </row>
    <row r="19" spans="1:8" s="11" customFormat="1" x14ac:dyDescent="0.25">
      <c r="B19" s="12">
        <v>1094.5999999999999</v>
      </c>
      <c r="C19" s="12">
        <v>1156.31</v>
      </c>
      <c r="D19" s="73">
        <f t="shared" si="0"/>
        <v>61.710000000000036</v>
      </c>
      <c r="E19" s="77" t="s">
        <v>67</v>
      </c>
      <c r="F19" s="78"/>
    </row>
    <row r="20" spans="1:8" s="11" customFormat="1" x14ac:dyDescent="0.25">
      <c r="B20" s="12">
        <v>435.63</v>
      </c>
      <c r="C20" s="12">
        <v>607.96</v>
      </c>
      <c r="D20" s="73">
        <f t="shared" si="0"/>
        <v>172.33000000000004</v>
      </c>
      <c r="E20" s="77" t="s">
        <v>68</v>
      </c>
      <c r="F20" s="78"/>
    </row>
    <row r="21" spans="1:8" s="11" customFormat="1" x14ac:dyDescent="0.25">
      <c r="B21" s="12">
        <v>80</v>
      </c>
      <c r="C21" s="12">
        <v>0</v>
      </c>
      <c r="D21" s="73">
        <f t="shared" si="0"/>
        <v>-80</v>
      </c>
      <c r="E21" s="77" t="s">
        <v>92</v>
      </c>
      <c r="F21" s="78"/>
    </row>
    <row r="22" spans="1:8" s="11" customFormat="1" x14ac:dyDescent="0.25">
      <c r="B22" s="12"/>
      <c r="C22" s="12"/>
      <c r="D22" s="73">
        <f t="shared" si="0"/>
        <v>0</v>
      </c>
      <c r="E22" s="77"/>
      <c r="F22" s="78"/>
    </row>
    <row r="23" spans="1:8" s="11" customFormat="1" x14ac:dyDescent="0.25">
      <c r="B23" s="12"/>
      <c r="C23" s="12"/>
      <c r="D23" s="73">
        <f t="shared" si="0"/>
        <v>0</v>
      </c>
      <c r="E23" s="77"/>
      <c r="F23" s="78"/>
    </row>
    <row r="24" spans="1:8" s="11" customFormat="1" x14ac:dyDescent="0.25">
      <c r="B24" s="12"/>
      <c r="C24" s="12"/>
      <c r="D24" s="73">
        <f t="shared" si="0"/>
        <v>0</v>
      </c>
      <c r="E24" s="77"/>
      <c r="F24" s="78"/>
    </row>
    <row r="25" spans="1:8" s="11" customFormat="1" x14ac:dyDescent="0.25">
      <c r="B25" s="12"/>
      <c r="C25" s="12"/>
      <c r="D25" s="73">
        <f t="shared" si="0"/>
        <v>0</v>
      </c>
      <c r="E25" s="77"/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s="11" customFormat="1" x14ac:dyDescent="0.25">
      <c r="B28" s="12"/>
      <c r="C28" s="12"/>
      <c r="D28" s="73">
        <f t="shared" si="0"/>
        <v>0</v>
      </c>
      <c r="E28" s="77"/>
      <c r="F28" s="78"/>
    </row>
    <row r="29" spans="1:8" s="11" customFormat="1" x14ac:dyDescent="0.25">
      <c r="B29" s="12"/>
      <c r="C29" s="12"/>
      <c r="D29" s="73">
        <f t="shared" si="0"/>
        <v>0</v>
      </c>
      <c r="E29" s="77"/>
      <c r="F29" s="78"/>
    </row>
    <row r="30" spans="1:8" x14ac:dyDescent="0.25">
      <c r="A30" s="9" t="s">
        <v>37</v>
      </c>
      <c r="B30" s="10">
        <f>SUM(B15:B29)</f>
        <v>29625.649999999998</v>
      </c>
      <c r="C30" s="10">
        <f>SUM(C15:C29)</f>
        <v>26693.030000000002</v>
      </c>
      <c r="D30" s="74">
        <f>SUM(D15:D29)</f>
        <v>-2932.619999999999</v>
      </c>
      <c r="E30" s="79"/>
      <c r="F30" s="78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42</v>
      </c>
    </row>
    <row r="3" spans="1:7" x14ac:dyDescent="0.25">
      <c r="B3" s="8"/>
    </row>
    <row r="4" spans="1:7" x14ac:dyDescent="0.25">
      <c r="B4">
        <v>2025</v>
      </c>
      <c r="C4" s="35">
        <f>'Accounting Statement'!C10</f>
        <v>10497</v>
      </c>
      <c r="D4">
        <v>2026</v>
      </c>
      <c r="E4" s="35">
        <f>'Accounting Statement'!D10</f>
        <v>11275</v>
      </c>
    </row>
    <row r="6" spans="1:7" x14ac:dyDescent="0.25">
      <c r="D6" t="s">
        <v>31</v>
      </c>
      <c r="E6" s="1">
        <f>E4-C4</f>
        <v>778</v>
      </c>
    </row>
    <row r="7" spans="1:7" x14ac:dyDescent="0.25">
      <c r="D7" t="s">
        <v>32</v>
      </c>
      <c r="E7" s="6">
        <f>IF(AND(C4=0,E4=0),0,IF(C4=0,1,IF(E4=0,-1,(E4-C4)/C4)))</f>
        <v>7.4116414213584836E-2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75" t="s">
        <v>43</v>
      </c>
    </row>
    <row r="11" spans="1:7" x14ac:dyDescent="0.25">
      <c r="B11" s="8"/>
    </row>
    <row r="12" spans="1:7" s="3" customFormat="1" ht="26.25" x14ac:dyDescent="0.25">
      <c r="B12" s="4" t="s">
        <v>34</v>
      </c>
      <c r="C12" s="4" t="s">
        <v>35</v>
      </c>
      <c r="D12" s="5" t="s">
        <v>31</v>
      </c>
      <c r="E12" s="80" t="s">
        <v>36</v>
      </c>
      <c r="F12" s="81"/>
    </row>
    <row r="13" spans="1:7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s="11" customFormat="1" x14ac:dyDescent="0.25">
      <c r="B27" s="12"/>
      <c r="C27" s="12"/>
      <c r="D27" s="13">
        <f t="shared" si="0"/>
        <v>0</v>
      </c>
      <c r="E27" s="77"/>
      <c r="F27" s="78"/>
    </row>
    <row r="28" spans="1:8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44</v>
      </c>
    </row>
    <row r="3" spans="1:7" x14ac:dyDescent="0.25">
      <c r="B3" s="8"/>
    </row>
    <row r="4" spans="1:7" x14ac:dyDescent="0.2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5">
      <c r="D6" t="s">
        <v>31</v>
      </c>
      <c r="E6" s="1">
        <f>E4-C4</f>
        <v>0</v>
      </c>
    </row>
    <row r="7" spans="1:7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8"/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x14ac:dyDescent="0.2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1"/>
  <sheetViews>
    <sheetView workbookViewId="0">
      <selection activeCell="D14" sqref="D1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121.42578125" customWidth="1"/>
    <col min="7" max="7" width="20.28515625" customWidth="1"/>
  </cols>
  <sheetData>
    <row r="1" spans="2:8" x14ac:dyDescent="0.25">
      <c r="B1" s="15" t="s">
        <v>45</v>
      </c>
    </row>
    <row r="3" spans="2:8" x14ac:dyDescent="0.25">
      <c r="B3" s="8"/>
    </row>
    <row r="4" spans="2:8" x14ac:dyDescent="0.25">
      <c r="B4">
        <v>2025</v>
      </c>
      <c r="C4" s="35">
        <f>'Accounting Statement'!C12</f>
        <v>12314</v>
      </c>
      <c r="D4">
        <v>2026</v>
      </c>
      <c r="E4" s="35">
        <f>'Accounting Statement'!D12</f>
        <v>23395</v>
      </c>
    </row>
    <row r="6" spans="2:8" x14ac:dyDescent="0.25">
      <c r="D6" t="s">
        <v>31</v>
      </c>
      <c r="E6" s="1">
        <f>E4-C4</f>
        <v>11081</v>
      </c>
    </row>
    <row r="7" spans="2:8" x14ac:dyDescent="0.25">
      <c r="D7" t="s">
        <v>32</v>
      </c>
      <c r="E7" s="6">
        <f>IF(AND(C4=0,E4=0),0,IF(C4=0,1,IF(E4=0,-1,(E4-C4)/C4)))</f>
        <v>0.89987006659087221</v>
      </c>
      <c r="F7" t="str">
        <f>IF(E7&lt;-0.15,"yes explain",IF(E7&gt;0.15,"Yes explain","No explanation required"))</f>
        <v>Yes explain</v>
      </c>
    </row>
    <row r="9" spans="2:8" x14ac:dyDescent="0.25">
      <c r="B9" s="8" t="s">
        <v>33</v>
      </c>
    </row>
    <row r="10" spans="2:8" ht="15.75" x14ac:dyDescent="0.3">
      <c r="B10" s="18" t="s">
        <v>46</v>
      </c>
    </row>
    <row r="11" spans="2:8" x14ac:dyDescent="0.25">
      <c r="B11" s="75" t="s">
        <v>41</v>
      </c>
    </row>
    <row r="12" spans="2:8" x14ac:dyDescent="0.25">
      <c r="B12" s="8"/>
    </row>
    <row r="13" spans="2:8" s="3" customFormat="1" ht="26.25" x14ac:dyDescent="0.25">
      <c r="B13" s="4" t="s">
        <v>34</v>
      </c>
      <c r="C13" s="4" t="s">
        <v>35</v>
      </c>
      <c r="D13" s="5" t="s">
        <v>31</v>
      </c>
      <c r="E13" s="80" t="s">
        <v>36</v>
      </c>
      <c r="F13" s="81"/>
      <c r="G13" s="80" t="s">
        <v>47</v>
      </c>
      <c r="H13" s="81"/>
    </row>
    <row r="14" spans="2:8" s="11" customFormat="1" x14ac:dyDescent="0.25">
      <c r="B14" s="12">
        <v>2020.92</v>
      </c>
      <c r="C14" s="12">
        <v>2341.4299999999998</v>
      </c>
      <c r="D14" s="73">
        <f t="shared" ref="D14:D27" si="0">C14-B14</f>
        <v>320.50999999999976</v>
      </c>
      <c r="E14" s="77" t="s">
        <v>70</v>
      </c>
      <c r="F14" s="78"/>
    </row>
    <row r="15" spans="2:8" s="11" customFormat="1" x14ac:dyDescent="0.25">
      <c r="B15" s="12">
        <v>195</v>
      </c>
      <c r="C15" s="12">
        <v>413.25</v>
      </c>
      <c r="D15" s="73">
        <f t="shared" si="0"/>
        <v>218.25</v>
      </c>
      <c r="E15" s="77" t="s">
        <v>71</v>
      </c>
      <c r="F15" s="78"/>
    </row>
    <row r="16" spans="2:8" s="11" customFormat="1" x14ac:dyDescent="0.25">
      <c r="B16" s="12">
        <v>3095.75</v>
      </c>
      <c r="C16" s="12">
        <v>4070.39</v>
      </c>
      <c r="D16" s="73">
        <f t="shared" si="0"/>
        <v>974.63999999999987</v>
      </c>
      <c r="E16" s="77" t="s">
        <v>72</v>
      </c>
      <c r="F16" s="78"/>
    </row>
    <row r="17" spans="1:8" s="11" customFormat="1" x14ac:dyDescent="0.25">
      <c r="B17" s="12">
        <v>3111.46</v>
      </c>
      <c r="C17" s="12">
        <v>9873.2900000000009</v>
      </c>
      <c r="D17" s="73">
        <f t="shared" si="0"/>
        <v>6761.8300000000008</v>
      </c>
      <c r="E17" s="77" t="s">
        <v>73</v>
      </c>
      <c r="F17" s="78"/>
    </row>
    <row r="18" spans="1:8" s="11" customFormat="1" x14ac:dyDescent="0.25">
      <c r="B18" s="12">
        <v>945</v>
      </c>
      <c r="C18" s="12">
        <v>865</v>
      </c>
      <c r="D18" s="73">
        <f t="shared" si="0"/>
        <v>-80</v>
      </c>
      <c r="E18" s="77" t="s">
        <v>74</v>
      </c>
      <c r="F18" s="78"/>
    </row>
    <row r="19" spans="1:8" s="11" customFormat="1" x14ac:dyDescent="0.25">
      <c r="B19" s="12">
        <v>140</v>
      </c>
      <c r="C19" s="12">
        <v>90</v>
      </c>
      <c r="D19" s="73">
        <f t="shared" si="0"/>
        <v>-50</v>
      </c>
      <c r="E19" s="77" t="s">
        <v>75</v>
      </c>
      <c r="F19" s="78"/>
    </row>
    <row r="20" spans="1:8" s="11" customFormat="1" x14ac:dyDescent="0.25">
      <c r="B20" s="12">
        <v>1150</v>
      </c>
      <c r="C20" s="12">
        <v>2250</v>
      </c>
      <c r="D20" s="73">
        <f t="shared" si="0"/>
        <v>1100</v>
      </c>
      <c r="E20" s="77" t="s">
        <v>76</v>
      </c>
      <c r="F20" s="78"/>
    </row>
    <row r="21" spans="1:8" s="11" customFormat="1" x14ac:dyDescent="0.25">
      <c r="B21" s="12">
        <v>450</v>
      </c>
      <c r="C21" s="12">
        <v>0</v>
      </c>
      <c r="D21" s="73">
        <f t="shared" si="0"/>
        <v>-450</v>
      </c>
      <c r="E21" s="77" t="s">
        <v>77</v>
      </c>
      <c r="F21" s="78"/>
    </row>
    <row r="22" spans="1:8" s="11" customFormat="1" x14ac:dyDescent="0.25">
      <c r="B22" s="12">
        <v>50</v>
      </c>
      <c r="C22" s="12">
        <v>0</v>
      </c>
      <c r="D22" s="73">
        <f t="shared" si="0"/>
        <v>-50</v>
      </c>
      <c r="E22" s="77" t="s">
        <v>78</v>
      </c>
      <c r="F22" s="78"/>
    </row>
    <row r="23" spans="1:8" s="11" customFormat="1" x14ac:dyDescent="0.25">
      <c r="B23" s="12">
        <v>1156.31</v>
      </c>
      <c r="C23" s="12">
        <v>1974.21</v>
      </c>
      <c r="D23" s="73">
        <f t="shared" si="0"/>
        <v>817.90000000000009</v>
      </c>
      <c r="E23" s="77" t="s">
        <v>79</v>
      </c>
      <c r="F23" s="78"/>
    </row>
    <row r="24" spans="1:8" s="11" customFormat="1" x14ac:dyDescent="0.25">
      <c r="B24" s="12">
        <v>0</v>
      </c>
      <c r="C24" s="12">
        <v>317.25</v>
      </c>
      <c r="D24" s="73">
        <f t="shared" si="0"/>
        <v>317.25</v>
      </c>
      <c r="E24" s="77" t="s">
        <v>80</v>
      </c>
      <c r="F24" s="78"/>
    </row>
    <row r="25" spans="1:8" s="11" customFormat="1" x14ac:dyDescent="0.25">
      <c r="B25" s="12">
        <v>0</v>
      </c>
      <c r="C25" s="12">
        <v>1200</v>
      </c>
      <c r="D25" s="73">
        <f t="shared" si="0"/>
        <v>1200</v>
      </c>
      <c r="E25" s="77" t="s">
        <v>81</v>
      </c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x14ac:dyDescent="0.25">
      <c r="A28" s="9" t="s">
        <v>37</v>
      </c>
      <c r="B28" s="10">
        <f>SUM(B14:B27)</f>
        <v>12314.44</v>
      </c>
      <c r="C28" s="10">
        <f>SUM(C14:C27)</f>
        <v>23394.82</v>
      </c>
      <c r="D28" s="74">
        <f>SUM(D14:D27)</f>
        <v>11080.38</v>
      </c>
      <c r="E28" s="79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38</v>
      </c>
    </row>
  </sheetData>
  <mergeCells count="17">
    <mergeCell ref="E28:F28"/>
    <mergeCell ref="E23:F2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G13:H1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16" sqref="E16"/>
    </sheetView>
  </sheetViews>
  <sheetFormatPr defaultColWidth="9.140625" defaultRowHeight="16.5" x14ac:dyDescent="0.3"/>
  <cols>
    <col min="1" max="1" width="6.85546875" style="58" bestFit="1" customWidth="1"/>
    <col min="2" max="2" width="11.28515625" style="58" customWidth="1"/>
    <col min="3" max="3" width="35.5703125" style="58" customWidth="1"/>
    <col min="4" max="4" width="10.42578125" style="58" bestFit="1" customWidth="1"/>
    <col min="5" max="5" width="9.85546875" style="58" customWidth="1"/>
    <col min="6" max="6" width="12.5703125" style="58" customWidth="1"/>
    <col min="7" max="16384" width="9.14062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41151</v>
      </c>
      <c r="D4" s="58" t="s">
        <v>50</v>
      </c>
      <c r="E4" s="64">
        <f>'Accounting Statement'!D8</f>
        <v>22537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60" t="s">
        <v>82</v>
      </c>
      <c r="E10" s="60">
        <v>10560</v>
      </c>
    </row>
    <row r="11" spans="2:7" x14ac:dyDescent="0.3">
      <c r="C11" s="60" t="s">
        <v>83</v>
      </c>
      <c r="E11" s="60">
        <v>10000</v>
      </c>
    </row>
    <row r="12" spans="2:7" x14ac:dyDescent="0.3">
      <c r="C12" s="60" t="s">
        <v>84</v>
      </c>
      <c r="E12" s="60">
        <v>3000</v>
      </c>
    </row>
    <row r="13" spans="2:7" x14ac:dyDescent="0.3">
      <c r="C13" s="60" t="s">
        <v>85</v>
      </c>
      <c r="E13" s="60">
        <v>3000</v>
      </c>
    </row>
    <row r="14" spans="2:7" x14ac:dyDescent="0.3">
      <c r="C14" s="60" t="s">
        <v>86</v>
      </c>
      <c r="E14" s="60">
        <v>1000</v>
      </c>
    </row>
    <row r="15" spans="2:7" x14ac:dyDescent="0.3">
      <c r="C15" s="60" t="s">
        <v>87</v>
      </c>
      <c r="E15" s="60">
        <v>5101</v>
      </c>
    </row>
    <row r="16" spans="2:7" x14ac:dyDescent="0.3">
      <c r="C16" s="60"/>
      <c r="E16" s="60"/>
    </row>
    <row r="17" spans="2:7" x14ac:dyDescent="0.3">
      <c r="F17" s="61">
        <f>SUM(E10:E16)</f>
        <v>32661</v>
      </c>
    </row>
    <row r="19" spans="2:7" x14ac:dyDescent="0.3">
      <c r="B19" s="59" t="s">
        <v>53</v>
      </c>
      <c r="E19" s="60">
        <v>8490</v>
      </c>
    </row>
    <row r="20" spans="2:7" x14ac:dyDescent="0.3">
      <c r="F20" s="61">
        <f>E19</f>
        <v>8490</v>
      </c>
    </row>
    <row r="21" spans="2:7" ht="17.25" thickBot="1" x14ac:dyDescent="0.35">
      <c r="B21" s="59" t="s">
        <v>54</v>
      </c>
      <c r="G21" s="62">
        <f>F17+F20</f>
        <v>41151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E18" sqref="E18:F1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55</v>
      </c>
    </row>
    <row r="3" spans="1:8" x14ac:dyDescent="0.25">
      <c r="B3" s="8"/>
    </row>
    <row r="4" spans="1:8" x14ac:dyDescent="0.25">
      <c r="B4">
        <v>2025</v>
      </c>
      <c r="C4" s="35">
        <f>'Accounting Statement'!C16</f>
        <v>26106</v>
      </c>
      <c r="D4">
        <v>2026</v>
      </c>
      <c r="E4" s="35">
        <f>'Accounting Statement'!D16</f>
        <v>31829</v>
      </c>
    </row>
    <row r="6" spans="1:8" x14ac:dyDescent="0.25">
      <c r="D6" t="s">
        <v>31</v>
      </c>
      <c r="E6" s="1">
        <f>E4-C4</f>
        <v>5723</v>
      </c>
    </row>
    <row r="7" spans="1:8" x14ac:dyDescent="0.25">
      <c r="D7" t="s">
        <v>32</v>
      </c>
      <c r="E7" s="6">
        <f>IF(AND(C4=0,E4=0),0,IF(C4=0,1,IF(E4=0,-1,(E4-C4)/C4)))</f>
        <v>0.21922163487320923</v>
      </c>
      <c r="F7" t="str">
        <f>IF(E7&lt;-0.15,"yes explain",IF(E7&gt;0.15,"Yes explain","No explanation required - unless there is a capital payment or receipt in excess of 15% of fixed assets"))</f>
        <v>Yes explain</v>
      </c>
    </row>
    <row r="9" spans="1:8" x14ac:dyDescent="0.25">
      <c r="B9" s="8" t="s">
        <v>33</v>
      </c>
    </row>
    <row r="10" spans="1:8" ht="15.75" x14ac:dyDescent="0.3">
      <c r="B10" s="19" t="s">
        <v>56</v>
      </c>
    </row>
    <row r="11" spans="1:8" ht="15.75" x14ac:dyDescent="0.3">
      <c r="B11" s="18" t="s">
        <v>57</v>
      </c>
    </row>
    <row r="12" spans="1:8" s="3" customFormat="1" ht="26.25" customHeight="1" x14ac:dyDescent="0.25">
      <c r="B12" s="4" t="s">
        <v>34</v>
      </c>
      <c r="C12" s="4" t="s">
        <v>35</v>
      </c>
      <c r="D12" s="5" t="s">
        <v>31</v>
      </c>
      <c r="E12" s="80" t="s">
        <v>36</v>
      </c>
      <c r="F12" s="81"/>
      <c r="G12" s="71" t="s">
        <v>58</v>
      </c>
      <c r="H12" s="72" t="s">
        <v>59</v>
      </c>
    </row>
    <row r="13" spans="1:8" s="17" customFormat="1" x14ac:dyDescent="0.25">
      <c r="A13" s="16"/>
      <c r="B13" s="13">
        <v>18381</v>
      </c>
      <c r="C13" s="13">
        <v>24045</v>
      </c>
      <c r="D13" s="13">
        <f>C13-B13</f>
        <v>5664</v>
      </c>
      <c r="E13" s="85" t="s">
        <v>91</v>
      </c>
      <c r="F13" s="86"/>
      <c r="G13" s="16">
        <v>6</v>
      </c>
    </row>
    <row r="14" spans="1:8" s="11" customFormat="1" x14ac:dyDescent="0.25">
      <c r="B14" s="12">
        <v>1455</v>
      </c>
      <c r="C14" s="12">
        <v>1455</v>
      </c>
      <c r="D14" s="13">
        <f t="shared" ref="D14:D27" si="0">C14-B14</f>
        <v>0</v>
      </c>
      <c r="E14" s="77" t="s">
        <v>88</v>
      </c>
      <c r="F14" s="78"/>
    </row>
    <row r="15" spans="1:8" s="11" customFormat="1" x14ac:dyDescent="0.25">
      <c r="B15" s="12">
        <v>5002</v>
      </c>
      <c r="C15" s="12">
        <v>5002</v>
      </c>
      <c r="D15" s="13">
        <f t="shared" si="0"/>
        <v>0</v>
      </c>
      <c r="E15" s="77" t="s">
        <v>89</v>
      </c>
      <c r="F15" s="78"/>
    </row>
    <row r="16" spans="1:8" s="11" customFormat="1" x14ac:dyDescent="0.25">
      <c r="B16" s="12">
        <v>1191</v>
      </c>
      <c r="C16" s="12">
        <v>1250</v>
      </c>
      <c r="D16" s="13">
        <f t="shared" si="0"/>
        <v>59</v>
      </c>
      <c r="E16" s="77" t="s">
        <v>93</v>
      </c>
      <c r="F16" s="78"/>
      <c r="G16" s="11">
        <v>6</v>
      </c>
    </row>
    <row r="17" spans="1:12" s="11" customFormat="1" x14ac:dyDescent="0.25">
      <c r="B17" s="12">
        <v>77</v>
      </c>
      <c r="C17" s="12">
        <v>77</v>
      </c>
      <c r="D17" s="13">
        <f t="shared" si="0"/>
        <v>0</v>
      </c>
      <c r="E17" s="77" t="s">
        <v>90</v>
      </c>
      <c r="F17" s="78"/>
    </row>
    <row r="18" spans="1:12" s="11" customFormat="1" x14ac:dyDescent="0.25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25">
      <c r="B19" s="12"/>
      <c r="C19" s="12"/>
      <c r="D19" s="13">
        <f t="shared" si="0"/>
        <v>0</v>
      </c>
      <c r="E19" s="77"/>
      <c r="F19" s="78"/>
    </row>
    <row r="20" spans="1:12" s="11" customFormat="1" x14ac:dyDescent="0.25">
      <c r="B20" s="12"/>
      <c r="C20" s="12"/>
      <c r="D20" s="13">
        <f t="shared" si="0"/>
        <v>0</v>
      </c>
      <c r="E20" s="77"/>
      <c r="F20" s="78"/>
    </row>
    <row r="21" spans="1:12" s="11" customFormat="1" x14ac:dyDescent="0.25">
      <c r="B21" s="12"/>
      <c r="C21" s="12"/>
      <c r="D21" s="13">
        <f t="shared" si="0"/>
        <v>0</v>
      </c>
      <c r="E21" s="77"/>
      <c r="F21" s="78"/>
    </row>
    <row r="22" spans="1:12" s="11" customFormat="1" x14ac:dyDescent="0.25">
      <c r="B22" s="12"/>
      <c r="C22" s="12"/>
      <c r="D22" s="13">
        <f t="shared" si="0"/>
        <v>0</v>
      </c>
      <c r="E22" s="77"/>
      <c r="F22" s="78"/>
    </row>
    <row r="23" spans="1:12" s="11" customFormat="1" x14ac:dyDescent="0.25">
      <c r="B23" s="12"/>
      <c r="C23" s="12"/>
      <c r="D23" s="13">
        <f t="shared" si="0"/>
        <v>0</v>
      </c>
      <c r="E23" s="77"/>
      <c r="F23" s="78"/>
    </row>
    <row r="24" spans="1:12" s="11" customFormat="1" x14ac:dyDescent="0.25">
      <c r="B24" s="12"/>
      <c r="C24" s="12"/>
      <c r="D24" s="13">
        <f t="shared" si="0"/>
        <v>0</v>
      </c>
      <c r="E24" s="77"/>
      <c r="F24" s="78"/>
    </row>
    <row r="25" spans="1:12" s="11" customFormat="1" x14ac:dyDescent="0.25">
      <c r="B25" s="12"/>
      <c r="C25" s="12"/>
      <c r="D25" s="13">
        <f t="shared" si="0"/>
        <v>0</v>
      </c>
      <c r="E25" s="77"/>
      <c r="F25" s="78"/>
    </row>
    <row r="26" spans="1:12" s="11" customFormat="1" x14ac:dyDescent="0.25">
      <c r="B26" s="12"/>
      <c r="C26" s="12"/>
      <c r="D26" s="13">
        <f t="shared" si="0"/>
        <v>0</v>
      </c>
      <c r="E26" s="77"/>
      <c r="F26" s="78"/>
    </row>
    <row r="27" spans="1:12" s="11" customFormat="1" x14ac:dyDescent="0.25">
      <c r="B27" s="12"/>
      <c r="C27" s="12"/>
      <c r="D27" s="13">
        <f t="shared" si="0"/>
        <v>0</v>
      </c>
      <c r="E27" s="77"/>
      <c r="F27" s="78"/>
    </row>
    <row r="28" spans="1:12" x14ac:dyDescent="0.25">
      <c r="A28" s="9" t="s">
        <v>37</v>
      </c>
      <c r="B28" s="10">
        <f>SUM(B13:B27)</f>
        <v>26106</v>
      </c>
      <c r="C28" s="10">
        <f>SUM(C13:C27)</f>
        <v>31829</v>
      </c>
      <c r="D28" s="10">
        <f>SUM(D13:D27)</f>
        <v>5723</v>
      </c>
      <c r="E28" s="79"/>
      <c r="F28" s="78"/>
      <c r="G28" s="7"/>
    </row>
    <row r="29" spans="1:12" x14ac:dyDescent="0.25">
      <c r="H29" s="2"/>
    </row>
    <row r="30" spans="1:12" x14ac:dyDescent="0.25">
      <c r="A30" s="14" t="s">
        <v>38</v>
      </c>
      <c r="F30" s="7"/>
    </row>
    <row r="32" spans="1:12" ht="15.75" x14ac:dyDescent="0.3">
      <c r="B32" s="18" t="s">
        <v>60</v>
      </c>
    </row>
    <row r="33" spans="1:8" x14ac:dyDescent="0.25">
      <c r="B33" t="s">
        <v>61</v>
      </c>
    </row>
    <row r="34" spans="1:8" x14ac:dyDescent="0.2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0" x14ac:dyDescent="0.25">
      <c r="A36" s="3"/>
      <c r="B36" s="4" t="s">
        <v>34</v>
      </c>
      <c r="C36" s="4" t="s">
        <v>35</v>
      </c>
      <c r="D36" s="5" t="s">
        <v>31</v>
      </c>
      <c r="E36" s="80" t="s">
        <v>36</v>
      </c>
      <c r="F36" s="81"/>
      <c r="G36" s="71" t="s">
        <v>58</v>
      </c>
      <c r="H36" s="72" t="s">
        <v>59</v>
      </c>
    </row>
    <row r="37" spans="1:8" x14ac:dyDescent="0.25">
      <c r="A37" s="16"/>
      <c r="B37" s="13">
        <v>0</v>
      </c>
      <c r="C37" s="13">
        <v>0</v>
      </c>
      <c r="D37" s="13">
        <f>C37-B37</f>
        <v>0</v>
      </c>
      <c r="E37" s="85"/>
      <c r="F37" s="8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7"/>
      <c r="F38" s="78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7"/>
      <c r="F39" s="78"/>
      <c r="G39" s="11"/>
      <c r="H39" s="11"/>
    </row>
    <row r="40" spans="1:8" x14ac:dyDescent="0.2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79"/>
      <c r="F40" s="78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62</v>
      </c>
    </row>
    <row r="3" spans="1:7" x14ac:dyDescent="0.25">
      <c r="B3" s="8"/>
    </row>
    <row r="4" spans="1:7" x14ac:dyDescent="0.2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5">
      <c r="D6" t="s">
        <v>31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33</v>
      </c>
    </row>
    <row r="10" spans="1:7" ht="15.75" x14ac:dyDescent="0.3">
      <c r="B10" s="18" t="s">
        <v>63</v>
      </c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x14ac:dyDescent="0.2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79"/>
      <c r="F19" s="78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TemplafyFormConfiguration><![CDATA[{"formFields":[],"formDataEntries":[]}]]></TemplafyFormConfiguration>
</file>

<file path=customXml/item4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3F1AD0D3-C2B2-41A7-8D84-5B653192951F}">
  <ds:schemaRefs/>
</ds:datastoreItem>
</file>

<file path=customXml/itemProps5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David Goodwin</cp:lastModifiedBy>
  <cp:revision/>
  <dcterms:created xsi:type="dcterms:W3CDTF">2023-03-10T09:35:56Z</dcterms:created>
  <dcterms:modified xsi:type="dcterms:W3CDTF">2026-04-14T15:51:05Z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